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608" windowHeight="9432" activeTab="1"/>
  </bookViews>
  <sheets>
    <sheet name="Tabelle1" sheetId="9" r:id="rId1"/>
    <sheet name="Kalkulationstool" sheetId="7" r:id="rId2"/>
  </sheets>
  <calcPr calcId="145621"/>
</workbook>
</file>

<file path=xl/calcChain.xml><?xml version="1.0" encoding="utf-8"?>
<calcChain xmlns="http://schemas.openxmlformats.org/spreadsheetml/2006/main">
  <c r="C18" i="7" l="1"/>
  <c r="D18" i="7" s="1"/>
  <c r="E18" i="7" s="1"/>
  <c r="F18" i="7" s="1"/>
  <c r="G18" i="7" s="1"/>
  <c r="H18" i="7" s="1"/>
  <c r="I18" i="7" s="1"/>
  <c r="J18" i="7" s="1"/>
  <c r="K18" i="7" s="1"/>
  <c r="L18" i="7" s="1"/>
  <c r="M18" i="7" s="1"/>
  <c r="N18" i="7" s="1"/>
  <c r="O18" i="7" s="1"/>
  <c r="P18" i="7" s="1"/>
  <c r="Q18" i="7" s="1"/>
  <c r="R18" i="7" s="1"/>
  <c r="S18" i="7" s="1"/>
  <c r="T18" i="7" s="1"/>
  <c r="U18" i="7" s="1"/>
  <c r="V18" i="7" s="1"/>
  <c r="W18" i="7" s="1"/>
  <c r="C39" i="7"/>
  <c r="D39" i="7" s="1"/>
  <c r="C28" i="7"/>
  <c r="D28" i="7" s="1"/>
  <c r="E28" i="7" s="1"/>
  <c r="F28" i="7" s="1"/>
  <c r="G28" i="7" s="1"/>
  <c r="H28" i="7" s="1"/>
  <c r="I28" i="7" s="1"/>
  <c r="J28" i="7" s="1"/>
  <c r="K28" i="7" s="1"/>
  <c r="L28" i="7" s="1"/>
  <c r="M28" i="7" s="1"/>
  <c r="N28" i="7" s="1"/>
  <c r="O28" i="7" s="1"/>
  <c r="P28" i="7" s="1"/>
  <c r="Q28" i="7" s="1"/>
  <c r="R28" i="7" s="1"/>
  <c r="S28" i="7" s="1"/>
  <c r="T28" i="7" s="1"/>
  <c r="U28" i="7" s="1"/>
  <c r="V28" i="7" s="1"/>
  <c r="W28" i="7" s="1"/>
  <c r="C27" i="7"/>
  <c r="D27" i="7" s="1"/>
  <c r="E27" i="7" s="1"/>
  <c r="W25" i="7"/>
  <c r="V25" i="7"/>
  <c r="U25" i="7"/>
  <c r="T25" i="7"/>
  <c r="S25" i="7"/>
  <c r="R25" i="7"/>
  <c r="Q25" i="7"/>
  <c r="P25" i="7"/>
  <c r="O25" i="7"/>
  <c r="N25" i="7"/>
  <c r="M25" i="7"/>
  <c r="L25" i="7"/>
  <c r="K25" i="7"/>
  <c r="J25" i="7"/>
  <c r="I25" i="7"/>
  <c r="H25" i="7"/>
  <c r="G25" i="7"/>
  <c r="F25" i="7"/>
  <c r="E25" i="7"/>
  <c r="D25" i="7"/>
  <c r="C25" i="7"/>
  <c r="B24" i="7"/>
  <c r="B20" i="7"/>
  <c r="D20" i="7" s="1"/>
  <c r="C24" i="7" l="1"/>
  <c r="D24" i="7"/>
  <c r="B13" i="7" s="1"/>
  <c r="C37" i="7" s="1"/>
  <c r="C21" i="7" s="1"/>
  <c r="C20" i="7"/>
  <c r="E39" i="7"/>
  <c r="F27" i="7"/>
  <c r="E24" i="7"/>
  <c r="E20" i="7"/>
  <c r="C19" i="7" l="1"/>
  <c r="D37" i="7"/>
  <c r="D21" i="7" s="1"/>
  <c r="D19" i="7" s="1"/>
  <c r="D31" i="7" s="1"/>
  <c r="C31" i="7"/>
  <c r="C32" i="7" s="1"/>
  <c r="E37" i="7"/>
  <c r="E21" i="7" s="1"/>
  <c r="E19" i="7" s="1"/>
  <c r="E31" i="7" s="1"/>
  <c r="F39" i="7"/>
  <c r="F20" i="7"/>
  <c r="F24" i="7"/>
  <c r="G27" i="7"/>
  <c r="D32" i="7" l="1"/>
  <c r="E32" i="7" s="1"/>
  <c r="H27" i="7"/>
  <c r="G24" i="7"/>
  <c r="F37" i="7"/>
  <c r="F21" i="7" s="1"/>
  <c r="F19" i="7" s="1"/>
  <c r="F31" i="7" s="1"/>
  <c r="G39" i="7"/>
  <c r="G20" i="7"/>
  <c r="F32" i="7" l="1"/>
  <c r="H20" i="7"/>
  <c r="I27" i="7"/>
  <c r="H24" i="7"/>
  <c r="H39" i="7"/>
  <c r="G37" i="7"/>
  <c r="G21" i="7" s="1"/>
  <c r="G19" i="7" s="1"/>
  <c r="G31" i="7" s="1"/>
  <c r="G32" i="7" l="1"/>
  <c r="I39" i="7"/>
  <c r="H37" i="7"/>
  <c r="H21" i="7" s="1"/>
  <c r="H19" i="7" s="1"/>
  <c r="H31" i="7" s="1"/>
  <c r="I20" i="7"/>
  <c r="J27" i="7"/>
  <c r="I24" i="7"/>
  <c r="H32" i="7" l="1"/>
  <c r="J20" i="7"/>
  <c r="K27" i="7"/>
  <c r="J24" i="7"/>
  <c r="I37" i="7"/>
  <c r="I21" i="7" s="1"/>
  <c r="I19" i="7" s="1"/>
  <c r="I31" i="7" s="1"/>
  <c r="I32" i="7" s="1"/>
  <c r="J39" i="7"/>
  <c r="K20" i="7" l="1"/>
  <c r="K39" i="7"/>
  <c r="J37" i="7"/>
  <c r="J21" i="7" s="1"/>
  <c r="J19" i="7" s="1"/>
  <c r="J31" i="7" s="1"/>
  <c r="J32" i="7" s="1"/>
  <c r="L27" i="7"/>
  <c r="K24" i="7"/>
  <c r="M27" i="7" l="1"/>
  <c r="L24" i="7"/>
  <c r="L20" i="7"/>
  <c r="L39" i="7"/>
  <c r="K37" i="7"/>
  <c r="K21" i="7" s="1"/>
  <c r="K19" i="7" s="1"/>
  <c r="K31" i="7" s="1"/>
  <c r="K32" i="7" s="1"/>
  <c r="L37" i="7" l="1"/>
  <c r="L21" i="7" s="1"/>
  <c r="M39" i="7"/>
  <c r="N27" i="7"/>
  <c r="M24" i="7"/>
  <c r="L19" i="7"/>
  <c r="L31" i="7" s="1"/>
  <c r="L32" i="7" s="1"/>
  <c r="M20" i="7"/>
  <c r="N20" i="7" l="1"/>
  <c r="M19" i="7"/>
  <c r="M31" i="7" s="1"/>
  <c r="M32" i="7" s="1"/>
  <c r="M37" i="7"/>
  <c r="M21" i="7" s="1"/>
  <c r="N39" i="7"/>
  <c r="N24" i="7"/>
  <c r="O27" i="7"/>
  <c r="N37" i="7" l="1"/>
  <c r="N21" i="7" s="1"/>
  <c r="N19" i="7" s="1"/>
  <c r="N31" i="7" s="1"/>
  <c r="N32" i="7" s="1"/>
  <c r="O39" i="7"/>
  <c r="O20" i="7"/>
  <c r="P27" i="7"/>
  <c r="O24" i="7"/>
  <c r="Q27" i="7" l="1"/>
  <c r="P24" i="7"/>
  <c r="P39" i="7"/>
  <c r="O37" i="7"/>
  <c r="O21" i="7" s="1"/>
  <c r="O19" i="7" s="1"/>
  <c r="O31" i="7" s="1"/>
  <c r="O32" i="7" s="1"/>
  <c r="P20" i="7"/>
  <c r="R27" i="7" l="1"/>
  <c r="Q24" i="7"/>
  <c r="Q20" i="7"/>
  <c r="Q39" i="7"/>
  <c r="P37" i="7"/>
  <c r="P21" i="7" s="1"/>
  <c r="P19" i="7" s="1"/>
  <c r="P31" i="7" s="1"/>
  <c r="P32" i="7" s="1"/>
  <c r="R20" i="7" l="1"/>
  <c r="Q37" i="7"/>
  <c r="Q21" i="7" s="1"/>
  <c r="Q19" i="7" s="1"/>
  <c r="Q31" i="7" s="1"/>
  <c r="Q32" i="7" s="1"/>
  <c r="R39" i="7"/>
  <c r="S27" i="7"/>
  <c r="R24" i="7"/>
  <c r="T27" i="7" l="1"/>
  <c r="S24" i="7"/>
  <c r="S20" i="7"/>
  <c r="S39" i="7"/>
  <c r="R37" i="7"/>
  <c r="R21" i="7" s="1"/>
  <c r="R19" i="7" s="1"/>
  <c r="R31" i="7" s="1"/>
  <c r="R32" i="7" s="1"/>
  <c r="T39" i="7" l="1"/>
  <c r="S37" i="7"/>
  <c r="S21" i="7" s="1"/>
  <c r="U27" i="7"/>
  <c r="T24" i="7"/>
  <c r="T20" i="7"/>
  <c r="S19" i="7"/>
  <c r="S31" i="7" s="1"/>
  <c r="S32" i="7" s="1"/>
  <c r="U20" i="7" l="1"/>
  <c r="T37" i="7"/>
  <c r="T21" i="7" s="1"/>
  <c r="T19" i="7" s="1"/>
  <c r="T31" i="7" s="1"/>
  <c r="T32" i="7" s="1"/>
  <c r="U39" i="7"/>
  <c r="V27" i="7"/>
  <c r="U24" i="7"/>
  <c r="V20" i="7" l="1"/>
  <c r="V24" i="7"/>
  <c r="W27" i="7"/>
  <c r="W24" i="7" s="1"/>
  <c r="U37" i="7"/>
  <c r="U21" i="7" s="1"/>
  <c r="U19" i="7" s="1"/>
  <c r="U31" i="7" s="1"/>
  <c r="U32" i="7" s="1"/>
  <c r="V39" i="7"/>
  <c r="W20" i="7" l="1"/>
  <c r="V37" i="7"/>
  <c r="V21" i="7" s="1"/>
  <c r="V19" i="7" s="1"/>
  <c r="V31" i="7" s="1"/>
  <c r="V32" i="7" s="1"/>
  <c r="W39" i="7"/>
  <c r="W37" i="7" s="1"/>
  <c r="W21" i="7" s="1"/>
  <c r="W19" i="7" l="1"/>
  <c r="W31" i="7" s="1"/>
  <c r="W32" i="7" s="1"/>
</calcChain>
</file>

<file path=xl/sharedStrings.xml><?xml version="1.0" encoding="utf-8"?>
<sst xmlns="http://schemas.openxmlformats.org/spreadsheetml/2006/main" count="45" uniqueCount="41">
  <si>
    <t>Einnahmen</t>
  </si>
  <si>
    <t>Ausgaben</t>
  </si>
  <si>
    <t>Einspeisevergütung</t>
  </si>
  <si>
    <t>Privater Eigenverbrauch</t>
  </si>
  <si>
    <t>Abschreibung</t>
  </si>
  <si>
    <t>%</t>
  </si>
  <si>
    <t>kWh/kWp</t>
  </si>
  <si>
    <t>Installierte Leistung</t>
  </si>
  <si>
    <t>kWp</t>
  </si>
  <si>
    <t>jährlich</t>
  </si>
  <si>
    <t>Verluste Speicherung</t>
  </si>
  <si>
    <t>Eurocent</t>
  </si>
  <si>
    <t>Bemessungsgrundlage Privatentnahme</t>
  </si>
  <si>
    <t>Inflation Betriebskosten</t>
  </si>
  <si>
    <t>Betriebskosten (inflationierend)</t>
  </si>
  <si>
    <t>Gewinn / Verlust</t>
  </si>
  <si>
    <t>aufsummiert</t>
  </si>
  <si>
    <t>Prognoserechnung für Finanzamt</t>
  </si>
  <si>
    <t>Wertermittlung privater Eigenverbrauch</t>
  </si>
  <si>
    <t>Wartung u. Reparaturen (inflationierend)</t>
  </si>
  <si>
    <t>Nebenrechnung:</t>
  </si>
  <si>
    <t>Betriebs- und Steuerjahr</t>
  </si>
  <si>
    <t>Anteil Überschusseinspeisung ins Netz</t>
  </si>
  <si>
    <t>Degression Ertrag jährlich</t>
  </si>
  <si>
    <t>Jahresertrag zu Beginn</t>
  </si>
  <si>
    <t>Übernahme ins Privatvermögen</t>
  </si>
  <si>
    <t>Inbetriebnahmemonat (als Zahl)</t>
  </si>
  <si>
    <t>jährliche Steigerung Bemessungsgrundlage</t>
  </si>
  <si>
    <t>Cent</t>
  </si>
  <si>
    <t>Jahresertrag</t>
  </si>
  <si>
    <t>(grün: Eingabefelder)</t>
  </si>
  <si>
    <r>
      <rPr>
        <b/>
        <sz val="12"/>
        <color theme="1"/>
        <rFont val="Calibri"/>
        <family val="2"/>
        <scheme val="minor"/>
      </rPr>
      <t>Photovoltaik: Tipps für die Steuererklärung</t>
    </r>
    <r>
      <rPr>
        <sz val="12"/>
        <color theme="1"/>
        <rFont val="Calibri"/>
        <family val="2"/>
        <scheme val="minor"/>
      </rPr>
      <t xml:space="preserve">
Wer zuhause Solarstrom erzeugt und ins Netz einspeist, kann steuerlich zum Unternehmer werden. Besonders der Eigenverbrauch und die Batteriespeicher werfen jetzt neue rechtliche Fragen auf. Selbst Verbände und Fachmedien verbreiten oft widersprüchliche Empfehlungen. 
Der unabhängige Photovoltaik-Experte Thomas Seltmann gibt aktuelle Informationen und Tipps für die Steuererklärung. Mit der richtigen Strategie kann eine Photovoltaikanlage nämlich erheblich Steuern sparen. Aber Seltmann gibt auch Tipps, wie sich zusätzlicher Aufwand mit dem Steuerkram reduzieren lässt.
Er hat dazu bei Behörden, Steuerberatern und Juristen akribisch recherchiert und zeigt ganz praktisch, was zu tun ist und wo die Tücken der Paragrafen lauern. Seltmann zeigt auf, das Betreiber selbst tun können und wann ein Steuerberater notwendig wird.</t>
    </r>
  </si>
  <si>
    <t>Vorträge, Workshops und Seminare zu Steuerfragen bei Photovoltaikanlagen - für Anlagenbetreiber, Fachberater, Vertrieb und Service.</t>
  </si>
  <si>
    <r>
      <rPr>
        <b/>
        <sz val="12"/>
        <color theme="1"/>
        <rFont val="Calibri"/>
        <family val="2"/>
        <scheme val="minor"/>
      </rPr>
      <t>Über Thomas Seltmann:</t>
    </r>
    <r>
      <rPr>
        <sz val="12"/>
        <color theme="1"/>
        <rFont val="Calibri"/>
        <family val="2"/>
        <scheme val="minor"/>
      </rPr>
      <t xml:space="preserve">
Unabhängiger Experte und Autor für Photovoltaik. Autor des Ratgeber-Bestsellers der Stiftung-Warentest „Photovoltaik – Solarstrom vom Dach“. Mitgründer und Beirat des Deutschen Solarbetreiber-Club e.V. (DSC). Beschäftigt sich seit mehr als zwanzig Jahren mit technischen, wirtschaftlichen und rechtlichen Fragen bei Solarstromanlagen – vom Steuerrecht bis zur Stromlieferung.</t>
    </r>
  </si>
  <si>
    <t>Finanzierungskosten*</t>
  </si>
  <si>
    <t>* Finanzierungskosten bitte aus dem Tilgungsplan entnehmen und Werte hier eintragen</t>
  </si>
  <si>
    <t>Stand: 08.05.2017
Dieses Kalkulationstool ersetzt nicht die fachkundige Beratung durch eine steuerrechtlich versierte Person. Keine Haftung für Folgen aus der Nutzung.</t>
  </si>
  <si>
    <t>© 2015-2017
Hinweise und Fragen bitte an:
Thomas Seltmann
ts@poliko.de
photovoltaikratgeber.info</t>
  </si>
  <si>
    <t>Startjahr</t>
  </si>
  <si>
    <t>Cent (Anfangswert, Selbstkosten; ggf. anderen Wert eintragen)</t>
  </si>
  <si>
    <t>Investitionskosten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</si>
</sst>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 &quot;€&quot;"/>
  </numFmts>
  <fonts count="8"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Calibri"/>
      <family val="2"/>
      <scheme val="minor"/>
    </font>
    <font>
      <sz val="11"/>
      <color theme="0" tint="-0.34998626667073579"/>
      <name val="Calibri"/>
      <family val="2"/>
      <scheme val="minor"/>
    </font>
    <font>
      <i/>
      <sz val="11"/>
      <color rgb="FFFF0000"/>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33">
    <xf numFmtId="0" fontId="0" fillId="0" borderId="0" xfId="0"/>
    <xf numFmtId="164" fontId="0" fillId="0" borderId="0" xfId="0" applyNumberFormat="1"/>
    <xf numFmtId="0" fontId="1" fillId="0" borderId="0" xfId="0" applyFont="1"/>
    <xf numFmtId="0" fontId="0" fillId="0" borderId="0" xfId="0" applyAlignment="1">
      <alignment vertical="top"/>
    </xf>
    <xf numFmtId="164" fontId="1" fillId="0" borderId="0" xfId="0" applyNumberFormat="1" applyFont="1"/>
    <xf numFmtId="0" fontId="2" fillId="0" borderId="0" xfId="0" applyFont="1"/>
    <xf numFmtId="164" fontId="0" fillId="0" borderId="0" xfId="0" applyNumberFormat="1" applyFill="1"/>
    <xf numFmtId="164" fontId="3" fillId="0" borderId="0" xfId="0" applyNumberFormat="1" applyFont="1"/>
    <xf numFmtId="0" fontId="0" fillId="0" borderId="0" xfId="0" applyFill="1"/>
    <xf numFmtId="0" fontId="0" fillId="0" borderId="0" xfId="0" applyAlignment="1">
      <alignment horizontal="right" vertical="top"/>
    </xf>
    <xf numFmtId="0" fontId="1" fillId="0" borderId="0" xfId="0" applyFont="1" applyAlignment="1">
      <alignment vertical="top"/>
    </xf>
    <xf numFmtId="6" fontId="1" fillId="0" borderId="0" xfId="0" applyNumberFormat="1" applyFont="1"/>
    <xf numFmtId="6" fontId="0" fillId="0" borderId="0" xfId="0" applyNumberFormat="1"/>
    <xf numFmtId="0" fontId="4" fillId="0" borderId="0" xfId="0" applyFont="1"/>
    <xf numFmtId="164" fontId="4" fillId="0" borderId="0" xfId="0" applyNumberFormat="1" applyFont="1"/>
    <xf numFmtId="6" fontId="0" fillId="0" borderId="0" xfId="0" applyNumberFormat="1" applyFill="1"/>
    <xf numFmtId="0" fontId="5" fillId="0" borderId="0" xfId="0" applyFont="1"/>
    <xf numFmtId="164" fontId="1" fillId="0" borderId="0" xfId="0" applyNumberFormat="1" applyFont="1" applyFill="1"/>
    <xf numFmtId="164" fontId="0" fillId="3" borderId="0" xfId="0" applyNumberFormat="1" applyFill="1"/>
    <xf numFmtId="0" fontId="0" fillId="3" borderId="0" xfId="0" applyFill="1"/>
    <xf numFmtId="1" fontId="0" fillId="3" borderId="0" xfId="0" applyNumberFormat="1" applyFill="1"/>
    <xf numFmtId="0" fontId="3" fillId="3" borderId="0" xfId="0" applyFont="1" applyFill="1"/>
    <xf numFmtId="0" fontId="0" fillId="0" borderId="0" xfId="0" applyFill="1" applyAlignment="1">
      <alignment horizontal="left" vertical="top" wrapText="1"/>
    </xf>
    <xf numFmtId="0" fontId="6" fillId="0" borderId="0" xfId="0" applyFont="1"/>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0" xfId="0" applyFont="1" applyAlignment="1">
      <alignment wrapText="1"/>
    </xf>
    <xf numFmtId="164" fontId="0" fillId="2" borderId="0" xfId="0" applyNumberFormat="1" applyFill="1"/>
    <xf numFmtId="0" fontId="0" fillId="2" borderId="0" xfId="0" applyFill="1" applyAlignment="1">
      <alignment wrapText="1"/>
    </xf>
    <xf numFmtId="6" fontId="0" fillId="4" borderId="0" xfId="0" applyNumberFormat="1" applyFill="1"/>
    <xf numFmtId="2" fontId="0" fillId="3" borderId="0" xfId="0" applyNumberFormat="1" applyFill="1"/>
    <xf numFmtId="0" fontId="0" fillId="0" borderId="0" xfId="0" applyFill="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4" sqref="B4"/>
    </sheetView>
  </sheetViews>
  <sheetFormatPr baseColWidth="10" defaultColWidth="11.44140625" defaultRowHeight="15.6" x14ac:dyDescent="0.3"/>
  <cols>
    <col min="1" max="1" width="11.44140625" style="23"/>
    <col min="2" max="2" width="59.33203125" style="23" customWidth="1"/>
    <col min="3" max="16384" width="11.44140625" style="23"/>
  </cols>
  <sheetData>
    <row r="3" spans="2:2" ht="78" x14ac:dyDescent="0.3">
      <c r="B3" s="26" t="s">
        <v>37</v>
      </c>
    </row>
    <row r="5" spans="2:2" ht="62.4" x14ac:dyDescent="0.3">
      <c r="B5" s="27" t="s">
        <v>36</v>
      </c>
    </row>
    <row r="7" spans="2:2" ht="62.25" customHeight="1" x14ac:dyDescent="0.3">
      <c r="B7" s="25" t="s">
        <v>32</v>
      </c>
    </row>
    <row r="8" spans="2:2" ht="335.25" customHeight="1" x14ac:dyDescent="0.3">
      <c r="B8" s="24" t="s">
        <v>31</v>
      </c>
    </row>
    <row r="9" spans="2:2" ht="144.75" customHeight="1" x14ac:dyDescent="0.3">
      <c r="B9" s="24" t="s">
        <v>33</v>
      </c>
    </row>
  </sheetData>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9"/>
  <sheetViews>
    <sheetView tabSelected="1" zoomScaleNormal="100" workbookViewId="0">
      <selection activeCell="H7" sqref="H7"/>
    </sheetView>
  </sheetViews>
  <sheetFormatPr baseColWidth="10" defaultRowHeight="14.4" x14ac:dyDescent="0.3"/>
  <cols>
    <col min="1" max="1" width="43.33203125" customWidth="1"/>
    <col min="2" max="2" width="15.33203125" customWidth="1"/>
    <col min="3" max="24" width="8" customWidth="1"/>
    <col min="25" max="25" width="1.33203125" customWidth="1"/>
  </cols>
  <sheetData>
    <row r="2" spans="1:7" x14ac:dyDescent="0.3">
      <c r="E2" s="16"/>
    </row>
    <row r="3" spans="1:7" ht="25.8" x14ac:dyDescent="0.5">
      <c r="A3" s="5" t="s">
        <v>17</v>
      </c>
    </row>
    <row r="4" spans="1:7" x14ac:dyDescent="0.3">
      <c r="B4" s="21" t="s">
        <v>30</v>
      </c>
    </row>
    <row r="5" spans="1:7" x14ac:dyDescent="0.3">
      <c r="A5" t="s">
        <v>40</v>
      </c>
      <c r="B5" s="18">
        <v>7000</v>
      </c>
      <c r="E5" s="6"/>
      <c r="F5" s="8"/>
      <c r="G5" s="8"/>
    </row>
    <row r="6" spans="1:7" x14ac:dyDescent="0.3">
      <c r="A6" t="s">
        <v>24</v>
      </c>
      <c r="B6" s="19">
        <v>950</v>
      </c>
      <c r="C6" t="s">
        <v>6</v>
      </c>
      <c r="E6" s="6"/>
      <c r="F6" s="8"/>
      <c r="G6" s="8"/>
    </row>
    <row r="7" spans="1:7" x14ac:dyDescent="0.3">
      <c r="A7" t="s">
        <v>23</v>
      </c>
      <c r="B7" s="31">
        <v>0.2</v>
      </c>
      <c r="C7" t="s">
        <v>5</v>
      </c>
    </row>
    <row r="8" spans="1:7" x14ac:dyDescent="0.3">
      <c r="A8" t="s">
        <v>7</v>
      </c>
      <c r="B8" s="19">
        <v>5</v>
      </c>
      <c r="C8" t="s">
        <v>8</v>
      </c>
    </row>
    <row r="9" spans="1:7" x14ac:dyDescent="0.3">
      <c r="A9" t="s">
        <v>2</v>
      </c>
      <c r="B9" s="31">
        <v>12.2</v>
      </c>
      <c r="C9" t="s">
        <v>11</v>
      </c>
    </row>
    <row r="10" spans="1:7" x14ac:dyDescent="0.3">
      <c r="A10" t="s">
        <v>26</v>
      </c>
      <c r="B10" s="20">
        <v>5</v>
      </c>
    </row>
    <row r="11" spans="1:7" x14ac:dyDescent="0.3">
      <c r="A11" t="s">
        <v>22</v>
      </c>
      <c r="B11" s="19">
        <v>80</v>
      </c>
      <c r="C11" t="s">
        <v>5</v>
      </c>
    </row>
    <row r="12" spans="1:7" x14ac:dyDescent="0.3">
      <c r="A12" t="s">
        <v>10</v>
      </c>
      <c r="B12" s="19">
        <v>0</v>
      </c>
      <c r="C12" t="s">
        <v>5</v>
      </c>
    </row>
    <row r="13" spans="1:7" x14ac:dyDescent="0.3">
      <c r="A13" t="s">
        <v>12</v>
      </c>
      <c r="B13" s="31">
        <f>(D24/(B6*B8))*100</f>
        <v>10.653894736842105</v>
      </c>
      <c r="C13" t="s">
        <v>39</v>
      </c>
    </row>
    <row r="14" spans="1:7" x14ac:dyDescent="0.3">
      <c r="A14" t="s">
        <v>27</v>
      </c>
      <c r="B14" s="19">
        <v>0</v>
      </c>
      <c r="C14" t="s">
        <v>28</v>
      </c>
    </row>
    <row r="15" spans="1:7" x14ac:dyDescent="0.3">
      <c r="A15" t="s">
        <v>13</v>
      </c>
      <c r="B15" s="19">
        <v>2</v>
      </c>
      <c r="C15" t="s">
        <v>5</v>
      </c>
    </row>
    <row r="16" spans="1:7" x14ac:dyDescent="0.3">
      <c r="A16" t="s">
        <v>38</v>
      </c>
      <c r="B16" s="19">
        <v>2017</v>
      </c>
    </row>
    <row r="18" spans="1:28" x14ac:dyDescent="0.3">
      <c r="A18" s="3"/>
      <c r="B18" s="9" t="s">
        <v>9</v>
      </c>
      <c r="C18" s="10">
        <f>B16</f>
        <v>2017</v>
      </c>
      <c r="D18" s="10">
        <f>C18+1</f>
        <v>2018</v>
      </c>
      <c r="E18" s="10">
        <f t="shared" ref="E18:W18" si="0">D18+1</f>
        <v>2019</v>
      </c>
      <c r="F18" s="10">
        <f t="shared" si="0"/>
        <v>2020</v>
      </c>
      <c r="G18" s="10">
        <f t="shared" si="0"/>
        <v>2021</v>
      </c>
      <c r="H18" s="10">
        <f t="shared" si="0"/>
        <v>2022</v>
      </c>
      <c r="I18" s="10">
        <f t="shared" si="0"/>
        <v>2023</v>
      </c>
      <c r="J18" s="10">
        <f t="shared" si="0"/>
        <v>2024</v>
      </c>
      <c r="K18" s="10">
        <f t="shared" si="0"/>
        <v>2025</v>
      </c>
      <c r="L18" s="10">
        <f t="shared" si="0"/>
        <v>2026</v>
      </c>
      <c r="M18" s="10">
        <f t="shared" si="0"/>
        <v>2027</v>
      </c>
      <c r="N18" s="10">
        <f t="shared" si="0"/>
        <v>2028</v>
      </c>
      <c r="O18" s="10">
        <f t="shared" si="0"/>
        <v>2029</v>
      </c>
      <c r="P18" s="10">
        <f t="shared" si="0"/>
        <v>2030</v>
      </c>
      <c r="Q18" s="10">
        <f t="shared" si="0"/>
        <v>2031</v>
      </c>
      <c r="R18" s="10">
        <f t="shared" si="0"/>
        <v>2032</v>
      </c>
      <c r="S18" s="10">
        <f t="shared" si="0"/>
        <v>2033</v>
      </c>
      <c r="T18" s="10">
        <f t="shared" si="0"/>
        <v>2034</v>
      </c>
      <c r="U18" s="10">
        <f t="shared" si="0"/>
        <v>2035</v>
      </c>
      <c r="V18" s="10">
        <f t="shared" si="0"/>
        <v>2036</v>
      </c>
      <c r="W18" s="10">
        <f t="shared" si="0"/>
        <v>2037</v>
      </c>
      <c r="X18" s="10"/>
    </row>
    <row r="19" spans="1:28" ht="32.25" customHeight="1" x14ac:dyDescent="0.3">
      <c r="A19" s="2" t="s">
        <v>0</v>
      </c>
      <c r="B19" s="4"/>
      <c r="C19" s="4">
        <f>SUM(C20:C21)</f>
        <v>329.47366666666665</v>
      </c>
      <c r="D19" s="4">
        <f t="shared" ref="D19:W19" si="1">SUM(D20:D21)</f>
        <v>564.60957600000006</v>
      </c>
      <c r="E19" s="4">
        <f t="shared" si="1"/>
        <v>563.48035684799993</v>
      </c>
      <c r="F19" s="4">
        <f t="shared" si="1"/>
        <v>562.35339613430392</v>
      </c>
      <c r="G19" s="4">
        <f t="shared" si="1"/>
        <v>561.2286893420353</v>
      </c>
      <c r="H19" s="4">
        <f t="shared" si="1"/>
        <v>560.10623196335132</v>
      </c>
      <c r="I19" s="4">
        <f t="shared" si="1"/>
        <v>558.98601949942463</v>
      </c>
      <c r="J19" s="4">
        <f t="shared" si="1"/>
        <v>557.86804746042571</v>
      </c>
      <c r="K19" s="4">
        <f t="shared" si="1"/>
        <v>556.75231136550485</v>
      </c>
      <c r="L19" s="4">
        <f t="shared" si="1"/>
        <v>555.63880674277391</v>
      </c>
      <c r="M19" s="4">
        <f t="shared" si="1"/>
        <v>554.52752912928827</v>
      </c>
      <c r="N19" s="4">
        <f t="shared" si="1"/>
        <v>553.41847407102978</v>
      </c>
      <c r="O19" s="4">
        <f t="shared" si="1"/>
        <v>552.31163712288776</v>
      </c>
      <c r="P19" s="4">
        <f t="shared" si="1"/>
        <v>551.20701384864196</v>
      </c>
      <c r="Q19" s="4">
        <f t="shared" si="1"/>
        <v>550.10459982094471</v>
      </c>
      <c r="R19" s="4">
        <f t="shared" si="1"/>
        <v>549.00439062130283</v>
      </c>
      <c r="S19" s="4">
        <f t="shared" si="1"/>
        <v>547.90638184006025</v>
      </c>
      <c r="T19" s="4">
        <f t="shared" si="1"/>
        <v>546.81056907638003</v>
      </c>
      <c r="U19" s="4">
        <f t="shared" si="1"/>
        <v>545.71694793822735</v>
      </c>
      <c r="V19" s="4">
        <f t="shared" si="1"/>
        <v>544.62551404235091</v>
      </c>
      <c r="W19" s="4">
        <f t="shared" si="1"/>
        <v>543.53626301426618</v>
      </c>
      <c r="X19" s="17"/>
      <c r="Z19" s="32"/>
      <c r="AA19" s="32"/>
      <c r="AB19" s="32"/>
    </row>
    <row r="20" spans="1:28" x14ac:dyDescent="0.3">
      <c r="A20" t="s">
        <v>2</v>
      </c>
      <c r="B20" s="1">
        <f>B6*(B11/100)*(B9/100)*B8</f>
        <v>463.6</v>
      </c>
      <c r="C20" s="1">
        <f>B20*(7/12)</f>
        <v>270.43333333333334</v>
      </c>
      <c r="D20" s="1">
        <f>B20</f>
        <v>463.6</v>
      </c>
      <c r="E20" s="1">
        <f>D20*(1-($B$7/100))</f>
        <v>462.6728</v>
      </c>
      <c r="F20" s="1">
        <f t="shared" ref="F20:W20" si="2">E20*(1-($B$7/100))</f>
        <v>461.74745439999998</v>
      </c>
      <c r="G20" s="1">
        <f t="shared" si="2"/>
        <v>460.82395949119996</v>
      </c>
      <c r="H20" s="1">
        <f t="shared" si="2"/>
        <v>459.90231157221757</v>
      </c>
      <c r="I20" s="1">
        <f t="shared" si="2"/>
        <v>458.98250694907313</v>
      </c>
      <c r="J20" s="1">
        <f t="shared" si="2"/>
        <v>458.06454193517499</v>
      </c>
      <c r="K20" s="1">
        <f t="shared" si="2"/>
        <v>457.14841285130461</v>
      </c>
      <c r="L20" s="1">
        <f t="shared" si="2"/>
        <v>456.23411602560202</v>
      </c>
      <c r="M20" s="1">
        <f t="shared" si="2"/>
        <v>455.32164779355082</v>
      </c>
      <c r="N20" s="1">
        <f t="shared" si="2"/>
        <v>454.41100449796375</v>
      </c>
      <c r="O20" s="1">
        <f t="shared" si="2"/>
        <v>453.50218248896783</v>
      </c>
      <c r="P20" s="1">
        <f t="shared" si="2"/>
        <v>452.59517812398991</v>
      </c>
      <c r="Q20" s="1">
        <f t="shared" si="2"/>
        <v>451.68998776774191</v>
      </c>
      <c r="R20" s="1">
        <f t="shared" si="2"/>
        <v>450.78660779220644</v>
      </c>
      <c r="S20" s="1">
        <f t="shared" si="2"/>
        <v>449.88503457662205</v>
      </c>
      <c r="T20" s="1">
        <f t="shared" si="2"/>
        <v>448.9852645074688</v>
      </c>
      <c r="U20" s="1">
        <f t="shared" si="2"/>
        <v>448.08729397845389</v>
      </c>
      <c r="V20" s="1">
        <f t="shared" si="2"/>
        <v>447.19111939049697</v>
      </c>
      <c r="W20" s="1">
        <f t="shared" si="2"/>
        <v>446.29673715171594</v>
      </c>
      <c r="X20" s="1"/>
      <c r="Z20" s="32"/>
      <c r="AA20" s="32"/>
      <c r="AB20" s="32"/>
    </row>
    <row r="21" spans="1:28" x14ac:dyDescent="0.3">
      <c r="A21" t="s">
        <v>3</v>
      </c>
      <c r="B21" s="1"/>
      <c r="C21" s="1">
        <f>C37</f>
        <v>59.040333333333322</v>
      </c>
      <c r="D21" s="1">
        <f t="shared" ref="D21:W21" si="3">D37</f>
        <v>101.00957599999998</v>
      </c>
      <c r="E21" s="1">
        <f t="shared" si="3"/>
        <v>100.80755684799999</v>
      </c>
      <c r="F21" s="1">
        <f t="shared" si="3"/>
        <v>100.605941734304</v>
      </c>
      <c r="G21" s="1">
        <f t="shared" si="3"/>
        <v>100.40472985083539</v>
      </c>
      <c r="H21" s="1">
        <f t="shared" si="3"/>
        <v>100.20392039113371</v>
      </c>
      <c r="I21" s="1">
        <f t="shared" si="3"/>
        <v>100.00351255035146</v>
      </c>
      <c r="J21" s="1">
        <f t="shared" si="3"/>
        <v>99.803505525250742</v>
      </c>
      <c r="K21" s="1">
        <f t="shared" si="3"/>
        <v>99.603898514200239</v>
      </c>
      <c r="L21" s="1">
        <f t="shared" si="3"/>
        <v>99.404690717171846</v>
      </c>
      <c r="M21" s="1">
        <f t="shared" si="3"/>
        <v>99.205881335737487</v>
      </c>
      <c r="N21" s="1">
        <f t="shared" si="3"/>
        <v>99.007469573066018</v>
      </c>
      <c r="O21" s="1">
        <f t="shared" si="3"/>
        <v>98.809454633919884</v>
      </c>
      <c r="P21" s="1">
        <f t="shared" si="3"/>
        <v>98.611835724652053</v>
      </c>
      <c r="Q21" s="1">
        <f t="shared" si="3"/>
        <v>98.41461205320276</v>
      </c>
      <c r="R21" s="1">
        <f t="shared" si="3"/>
        <v>98.217782829096365</v>
      </c>
      <c r="S21" s="1">
        <f t="shared" si="3"/>
        <v>98.021347263438159</v>
      </c>
      <c r="T21" s="1">
        <f t="shared" si="3"/>
        <v>97.825304568911292</v>
      </c>
      <c r="U21" s="1">
        <f t="shared" si="3"/>
        <v>97.629653959773478</v>
      </c>
      <c r="V21" s="1">
        <f t="shared" si="3"/>
        <v>97.434394651853921</v>
      </c>
      <c r="W21" s="1">
        <f t="shared" si="3"/>
        <v>97.239525862550209</v>
      </c>
      <c r="X21" s="1"/>
      <c r="Z21" s="32"/>
      <c r="AA21" s="32"/>
      <c r="AB21" s="32"/>
    </row>
    <row r="22" spans="1:28" x14ac:dyDescent="0.3">
      <c r="A22" t="s">
        <v>25</v>
      </c>
      <c r="B22" s="1"/>
      <c r="C22" s="1"/>
      <c r="D22" s="1"/>
      <c r="E22" s="1"/>
      <c r="F22" s="1"/>
      <c r="G22" s="1"/>
      <c r="H22" s="1"/>
      <c r="I22" s="1"/>
      <c r="J22" s="1"/>
      <c r="K22" s="1"/>
      <c r="L22" s="1"/>
      <c r="M22" s="1"/>
      <c r="N22" s="1"/>
      <c r="O22" s="1"/>
      <c r="P22" s="1"/>
      <c r="Q22" s="1"/>
      <c r="R22" s="1"/>
      <c r="S22" s="1"/>
      <c r="T22" s="1"/>
      <c r="U22" s="1"/>
      <c r="V22" s="1"/>
      <c r="W22" s="1"/>
      <c r="X22" s="1"/>
      <c r="Z22" s="32"/>
      <c r="AA22" s="32"/>
      <c r="AB22" s="32"/>
    </row>
    <row r="23" spans="1:28" x14ac:dyDescent="0.3">
      <c r="B23" s="1"/>
      <c r="C23" s="1"/>
      <c r="D23" s="1"/>
      <c r="E23" s="1"/>
      <c r="F23" s="1"/>
      <c r="G23" s="1"/>
      <c r="H23" s="1"/>
      <c r="I23" s="1"/>
      <c r="J23" s="1"/>
      <c r="K23" s="1"/>
      <c r="L23" s="1"/>
      <c r="M23" s="1"/>
      <c r="N23" s="1"/>
      <c r="O23" s="1"/>
      <c r="P23" s="1"/>
      <c r="Q23" s="1"/>
      <c r="R23" s="1"/>
      <c r="S23" s="1"/>
      <c r="T23" s="1"/>
      <c r="U23" s="1"/>
      <c r="V23" s="1"/>
      <c r="W23" s="1"/>
      <c r="Z23" s="32"/>
      <c r="AA23" s="32"/>
      <c r="AB23" s="32"/>
    </row>
    <row r="24" spans="1:28" x14ac:dyDescent="0.3">
      <c r="A24" s="2" t="s">
        <v>1</v>
      </c>
      <c r="B24" s="4">
        <f>SUM(B27:B29)</f>
        <v>150</v>
      </c>
      <c r="C24" s="4">
        <f>SUM(C25:C29)</f>
        <v>386.33333333333331</v>
      </c>
      <c r="D24" s="4">
        <f t="shared" ref="D24:W24" si="4">SUM(D25:D29)</f>
        <v>506.06</v>
      </c>
      <c r="E24" s="4">
        <f t="shared" si="4"/>
        <v>509.18119999999999</v>
      </c>
      <c r="F24" s="4">
        <f t="shared" si="4"/>
        <v>512.364824</v>
      </c>
      <c r="G24" s="4">
        <f t="shared" si="4"/>
        <v>515.61212047999993</v>
      </c>
      <c r="H24" s="4">
        <f t="shared" si="4"/>
        <v>518.92436288960005</v>
      </c>
      <c r="I24" s="4">
        <f t="shared" si="4"/>
        <v>522.30285014739206</v>
      </c>
      <c r="J24" s="4">
        <f t="shared" si="4"/>
        <v>525.74890715033985</v>
      </c>
      <c r="K24" s="4">
        <f t="shared" si="4"/>
        <v>529.26388529334668</v>
      </c>
      <c r="L24" s="4">
        <f t="shared" si="4"/>
        <v>532.8491629992136</v>
      </c>
      <c r="M24" s="4">
        <f t="shared" si="4"/>
        <v>536.50614625919786</v>
      </c>
      <c r="N24" s="4">
        <f t="shared" si="4"/>
        <v>540.23626918438185</v>
      </c>
      <c r="O24" s="4">
        <f t="shared" si="4"/>
        <v>544.04099456806944</v>
      </c>
      <c r="P24" s="4">
        <f t="shared" si="4"/>
        <v>547.92181445943083</v>
      </c>
      <c r="Q24" s="4">
        <f t="shared" si="4"/>
        <v>551.88025074861957</v>
      </c>
      <c r="R24" s="4">
        <f t="shared" si="4"/>
        <v>555.91785576359189</v>
      </c>
      <c r="S24" s="4">
        <f t="shared" si="4"/>
        <v>560.03621287886381</v>
      </c>
      <c r="T24" s="4">
        <f t="shared" si="4"/>
        <v>564.23693713644104</v>
      </c>
      <c r="U24" s="4">
        <f t="shared" si="4"/>
        <v>568.52167587916983</v>
      </c>
      <c r="V24" s="4">
        <f t="shared" si="4"/>
        <v>572.89210939675331</v>
      </c>
      <c r="W24" s="4">
        <f t="shared" si="4"/>
        <v>344.016618251355</v>
      </c>
      <c r="X24" s="4"/>
      <c r="Z24" s="32"/>
      <c r="AA24" s="32"/>
      <c r="AB24" s="32"/>
    </row>
    <row r="25" spans="1:28" x14ac:dyDescent="0.3">
      <c r="A25" t="s">
        <v>4</v>
      </c>
      <c r="B25" s="1"/>
      <c r="C25" s="6">
        <f>($B$5*0.05*((13-$B$10)/12))</f>
        <v>233.33333333333331</v>
      </c>
      <c r="D25" s="1">
        <f>$B$5*0.05</f>
        <v>350</v>
      </c>
      <c r="E25" s="1">
        <f t="shared" ref="E25:V25" si="5">$B$5*0.05</f>
        <v>350</v>
      </c>
      <c r="F25" s="1">
        <f t="shared" si="5"/>
        <v>350</v>
      </c>
      <c r="G25" s="1">
        <f t="shared" si="5"/>
        <v>350</v>
      </c>
      <c r="H25" s="1">
        <f t="shared" si="5"/>
        <v>350</v>
      </c>
      <c r="I25" s="1">
        <f t="shared" si="5"/>
        <v>350</v>
      </c>
      <c r="J25" s="1">
        <f t="shared" si="5"/>
        <v>350</v>
      </c>
      <c r="K25" s="1">
        <f t="shared" si="5"/>
        <v>350</v>
      </c>
      <c r="L25" s="1">
        <f t="shared" si="5"/>
        <v>350</v>
      </c>
      <c r="M25" s="1">
        <f t="shared" si="5"/>
        <v>350</v>
      </c>
      <c r="N25" s="1">
        <f t="shared" si="5"/>
        <v>350</v>
      </c>
      <c r="O25" s="1">
        <f t="shared" si="5"/>
        <v>350</v>
      </c>
      <c r="P25" s="1">
        <f t="shared" si="5"/>
        <v>350</v>
      </c>
      <c r="Q25" s="1">
        <f t="shared" si="5"/>
        <v>350</v>
      </c>
      <c r="R25" s="1">
        <f t="shared" si="5"/>
        <v>350</v>
      </c>
      <c r="S25" s="1">
        <f t="shared" si="5"/>
        <v>350</v>
      </c>
      <c r="T25" s="1">
        <f t="shared" si="5"/>
        <v>350</v>
      </c>
      <c r="U25" s="1">
        <f t="shared" si="5"/>
        <v>350</v>
      </c>
      <c r="V25" s="1">
        <f t="shared" si="5"/>
        <v>350</v>
      </c>
      <c r="W25" s="6">
        <f>($B$5*0.05*(($B$10-1)/12))</f>
        <v>116.66666666666666</v>
      </c>
      <c r="X25" s="7"/>
      <c r="Z25" s="32"/>
      <c r="AA25" s="32"/>
      <c r="AB25" s="32"/>
    </row>
    <row r="26" spans="1:28" x14ac:dyDescent="0.3">
      <c r="A26" t="s">
        <v>34</v>
      </c>
      <c r="B26" s="1"/>
      <c r="C26" s="28"/>
      <c r="D26" s="28"/>
      <c r="E26" s="28"/>
      <c r="F26" s="28"/>
      <c r="G26" s="28"/>
      <c r="H26" s="28"/>
      <c r="I26" s="28"/>
      <c r="J26" s="28"/>
      <c r="K26" s="28"/>
      <c r="L26" s="28"/>
      <c r="M26" s="28"/>
      <c r="N26" s="28"/>
      <c r="O26" s="28"/>
      <c r="P26" s="28"/>
      <c r="Q26" s="28"/>
      <c r="R26" s="28"/>
      <c r="S26" s="28"/>
      <c r="T26" s="28"/>
      <c r="U26" s="28"/>
      <c r="V26" s="28"/>
      <c r="W26" s="28"/>
      <c r="X26" s="7"/>
      <c r="Z26" s="22"/>
      <c r="AA26" s="22"/>
      <c r="AB26" s="22"/>
    </row>
    <row r="27" spans="1:28" x14ac:dyDescent="0.3">
      <c r="A27" t="s">
        <v>14</v>
      </c>
      <c r="B27" s="18">
        <v>50</v>
      </c>
      <c r="C27" s="1">
        <f t="shared" ref="C27:R28" si="6">B27*(1+$B$15/100)</f>
        <v>51</v>
      </c>
      <c r="D27" s="1">
        <f t="shared" si="6"/>
        <v>52.02</v>
      </c>
      <c r="E27" s="1">
        <f t="shared" si="6"/>
        <v>53.060400000000001</v>
      </c>
      <c r="F27" s="1">
        <f t="shared" si="6"/>
        <v>54.121608000000002</v>
      </c>
      <c r="G27" s="1">
        <f t="shared" si="6"/>
        <v>55.204040160000005</v>
      </c>
      <c r="H27" s="1">
        <f t="shared" si="6"/>
        <v>56.308120963200004</v>
      </c>
      <c r="I27" s="1">
        <f t="shared" si="6"/>
        <v>57.434283382464002</v>
      </c>
      <c r="J27" s="1">
        <f t="shared" si="6"/>
        <v>58.582969050113284</v>
      </c>
      <c r="K27" s="1">
        <f t="shared" si="6"/>
        <v>59.754628431115549</v>
      </c>
      <c r="L27" s="1">
        <f t="shared" si="6"/>
        <v>60.949720999737863</v>
      </c>
      <c r="M27" s="1">
        <f t="shared" si="6"/>
        <v>62.168715419732621</v>
      </c>
      <c r="N27" s="1">
        <f t="shared" si="6"/>
        <v>63.412089728127278</v>
      </c>
      <c r="O27" s="1">
        <f t="shared" si="6"/>
        <v>64.680331522689826</v>
      </c>
      <c r="P27" s="1">
        <f t="shared" si="6"/>
        <v>65.973938153143621</v>
      </c>
      <c r="Q27" s="1">
        <f t="shared" si="6"/>
        <v>67.293416916206496</v>
      </c>
      <c r="R27" s="1">
        <f t="shared" si="6"/>
        <v>68.639285254530634</v>
      </c>
      <c r="S27" s="1">
        <f t="shared" ref="S27:W28" si="7">R27*(1+$B$15/100)</f>
        <v>70.012070959621255</v>
      </c>
      <c r="T27" s="1">
        <f t="shared" si="7"/>
        <v>71.412312378813681</v>
      </c>
      <c r="U27" s="1">
        <f t="shared" si="7"/>
        <v>72.840558626389949</v>
      </c>
      <c r="V27" s="1">
        <f t="shared" si="7"/>
        <v>74.297369798917757</v>
      </c>
      <c r="W27" s="1">
        <f t="shared" si="7"/>
        <v>75.783317194896114</v>
      </c>
      <c r="X27" s="1"/>
    </row>
    <row r="28" spans="1:28" x14ac:dyDescent="0.3">
      <c r="A28" t="s">
        <v>19</v>
      </c>
      <c r="B28" s="18">
        <v>100</v>
      </c>
      <c r="C28" s="1">
        <f t="shared" si="6"/>
        <v>102</v>
      </c>
      <c r="D28" s="1">
        <f t="shared" si="6"/>
        <v>104.04</v>
      </c>
      <c r="E28" s="1">
        <f t="shared" si="6"/>
        <v>106.1208</v>
      </c>
      <c r="F28" s="1">
        <f t="shared" si="6"/>
        <v>108.243216</v>
      </c>
      <c r="G28" s="1">
        <f t="shared" si="6"/>
        <v>110.40808032000001</v>
      </c>
      <c r="H28" s="1">
        <f t="shared" si="6"/>
        <v>112.61624192640001</v>
      </c>
      <c r="I28" s="1">
        <f t="shared" si="6"/>
        <v>114.868566764928</v>
      </c>
      <c r="J28" s="1">
        <f t="shared" si="6"/>
        <v>117.16593810022657</v>
      </c>
      <c r="K28" s="1">
        <f t="shared" si="6"/>
        <v>119.5092568622311</v>
      </c>
      <c r="L28" s="1">
        <f t="shared" si="6"/>
        <v>121.89944199947573</v>
      </c>
      <c r="M28" s="1">
        <f t="shared" si="6"/>
        <v>124.33743083946524</v>
      </c>
      <c r="N28" s="1">
        <f t="shared" si="6"/>
        <v>126.82417945625456</v>
      </c>
      <c r="O28" s="1">
        <f t="shared" si="6"/>
        <v>129.36066304537965</v>
      </c>
      <c r="P28" s="1">
        <f t="shared" si="6"/>
        <v>131.94787630628724</v>
      </c>
      <c r="Q28" s="1">
        <f t="shared" si="6"/>
        <v>134.58683383241299</v>
      </c>
      <c r="R28" s="1">
        <f t="shared" si="6"/>
        <v>137.27857050906127</v>
      </c>
      <c r="S28" s="1">
        <f t="shared" si="7"/>
        <v>140.02414191924251</v>
      </c>
      <c r="T28" s="1">
        <f t="shared" si="7"/>
        <v>142.82462475762736</v>
      </c>
      <c r="U28" s="1">
        <f t="shared" si="7"/>
        <v>145.6811172527799</v>
      </c>
      <c r="V28" s="1">
        <f t="shared" si="7"/>
        <v>148.59473959783551</v>
      </c>
      <c r="W28" s="1">
        <f t="shared" si="7"/>
        <v>151.56663438979223</v>
      </c>
      <c r="X28" s="1"/>
    </row>
    <row r="29" spans="1:28" x14ac:dyDescent="0.3">
      <c r="B29" s="1"/>
      <c r="C29" s="1"/>
      <c r="D29" s="1"/>
      <c r="E29" s="1"/>
      <c r="F29" s="1"/>
      <c r="G29" s="1"/>
      <c r="H29" s="1"/>
      <c r="I29" s="1"/>
      <c r="J29" s="1"/>
      <c r="K29" s="1"/>
      <c r="L29" s="1"/>
      <c r="M29" s="1"/>
      <c r="N29" s="1"/>
      <c r="O29" s="1"/>
      <c r="P29" s="1"/>
      <c r="Q29" s="1"/>
      <c r="R29" s="1"/>
      <c r="S29" s="1"/>
      <c r="T29" s="1"/>
      <c r="U29" s="1"/>
      <c r="V29" s="1"/>
      <c r="W29" s="1"/>
    </row>
    <row r="30" spans="1:28" x14ac:dyDescent="0.3">
      <c r="B30" s="1"/>
      <c r="C30" s="1"/>
      <c r="D30" s="1"/>
      <c r="E30" s="1"/>
      <c r="F30" s="1"/>
      <c r="G30" s="1"/>
      <c r="H30" s="1"/>
      <c r="I30" s="1"/>
      <c r="J30" s="1"/>
      <c r="K30" s="1"/>
      <c r="L30" s="1"/>
      <c r="M30" s="1"/>
      <c r="N30" s="1"/>
      <c r="O30" s="1"/>
      <c r="P30" s="1"/>
      <c r="Q30" s="1"/>
      <c r="R30" s="1"/>
      <c r="S30" s="1"/>
      <c r="T30" s="1"/>
      <c r="U30" s="1"/>
      <c r="V30" s="1"/>
      <c r="W30" s="1"/>
    </row>
    <row r="31" spans="1:28" x14ac:dyDescent="0.3">
      <c r="A31" s="2" t="s">
        <v>15</v>
      </c>
      <c r="B31" s="4"/>
      <c r="C31" s="11">
        <f t="shared" ref="C31:W31" si="8">C19-C24</f>
        <v>-56.859666666666669</v>
      </c>
      <c r="D31" s="11">
        <f t="shared" si="8"/>
        <v>58.549576000000059</v>
      </c>
      <c r="E31" s="11">
        <f t="shared" si="8"/>
        <v>54.299156847999939</v>
      </c>
      <c r="F31" s="11">
        <f t="shared" si="8"/>
        <v>49.988572134303922</v>
      </c>
      <c r="G31" s="11">
        <f t="shared" si="8"/>
        <v>45.616568862035365</v>
      </c>
      <c r="H31" s="11">
        <f t="shared" si="8"/>
        <v>41.181869073751272</v>
      </c>
      <c r="I31" s="11">
        <f t="shared" si="8"/>
        <v>36.683169352032564</v>
      </c>
      <c r="J31" s="11">
        <f t="shared" si="8"/>
        <v>32.119140310085868</v>
      </c>
      <c r="K31" s="11">
        <f t="shared" si="8"/>
        <v>27.488426072158177</v>
      </c>
      <c r="L31" s="11">
        <f t="shared" si="8"/>
        <v>22.789643743560305</v>
      </c>
      <c r="M31" s="11">
        <f t="shared" si="8"/>
        <v>18.021382870090406</v>
      </c>
      <c r="N31" s="11">
        <f t="shared" si="8"/>
        <v>13.182204886647924</v>
      </c>
      <c r="O31" s="11">
        <f t="shared" si="8"/>
        <v>8.2706425548183233</v>
      </c>
      <c r="P31" s="11">
        <f t="shared" si="8"/>
        <v>3.2851993892111295</v>
      </c>
      <c r="Q31" s="11">
        <f t="shared" si="8"/>
        <v>-1.7756509276748602</v>
      </c>
      <c r="R31" s="11">
        <f t="shared" si="8"/>
        <v>-6.9134651422890556</v>
      </c>
      <c r="S31" s="11">
        <f t="shared" si="8"/>
        <v>-12.129831038803559</v>
      </c>
      <c r="T31" s="11">
        <f t="shared" si="8"/>
        <v>-17.426368060061009</v>
      </c>
      <c r="U31" s="11">
        <f t="shared" si="8"/>
        <v>-22.804727940942485</v>
      </c>
      <c r="V31" s="11">
        <f t="shared" si="8"/>
        <v>-28.266595354402398</v>
      </c>
      <c r="W31" s="11">
        <f t="shared" si="8"/>
        <v>199.51964476291118</v>
      </c>
      <c r="X31" s="11"/>
    </row>
    <row r="32" spans="1:28" x14ac:dyDescent="0.3">
      <c r="A32" t="s">
        <v>16</v>
      </c>
      <c r="C32" s="12">
        <f>C31</f>
        <v>-56.859666666666669</v>
      </c>
      <c r="D32" s="12">
        <f>D31+C32</f>
        <v>1.6899093333333894</v>
      </c>
      <c r="E32" s="12">
        <f t="shared" ref="E32:O32" si="9">E31+D32</f>
        <v>55.989066181333328</v>
      </c>
      <c r="F32" s="12">
        <f t="shared" si="9"/>
        <v>105.97763831563725</v>
      </c>
      <c r="G32" s="12">
        <f t="shared" si="9"/>
        <v>151.59420717767262</v>
      </c>
      <c r="H32" s="12">
        <f t="shared" si="9"/>
        <v>192.77607625142389</v>
      </c>
      <c r="I32" s="12">
        <f t="shared" si="9"/>
        <v>229.45924560345645</v>
      </c>
      <c r="J32" s="12">
        <f t="shared" si="9"/>
        <v>261.57838591354232</v>
      </c>
      <c r="K32" s="12">
        <f t="shared" si="9"/>
        <v>289.0668119857005</v>
      </c>
      <c r="L32" s="12">
        <f t="shared" si="9"/>
        <v>311.8564557292608</v>
      </c>
      <c r="M32" s="12">
        <f t="shared" si="9"/>
        <v>329.87783859935121</v>
      </c>
      <c r="N32" s="12">
        <f t="shared" si="9"/>
        <v>343.06004348599913</v>
      </c>
      <c r="O32" s="12">
        <f t="shared" si="9"/>
        <v>351.33068604081745</v>
      </c>
      <c r="P32" s="12">
        <f>P31+O32</f>
        <v>354.61588543002858</v>
      </c>
      <c r="Q32" s="12">
        <f t="shared" ref="Q32:W32" si="10">Q31+P32</f>
        <v>352.84023450235372</v>
      </c>
      <c r="R32" s="12">
        <f t="shared" si="10"/>
        <v>345.92676936006467</v>
      </c>
      <c r="S32" s="12">
        <f t="shared" si="10"/>
        <v>333.79693832126111</v>
      </c>
      <c r="T32" s="12">
        <f t="shared" si="10"/>
        <v>316.3705702612001</v>
      </c>
      <c r="U32" s="12">
        <f t="shared" si="10"/>
        <v>293.56584232025762</v>
      </c>
      <c r="V32" s="12">
        <f t="shared" si="10"/>
        <v>265.29924696585522</v>
      </c>
      <c r="W32" s="30">
        <f t="shared" si="10"/>
        <v>464.8188917287664</v>
      </c>
      <c r="X32" s="15"/>
    </row>
    <row r="34" spans="1:23" ht="28.8" x14ac:dyDescent="0.3">
      <c r="A34" s="29" t="s">
        <v>35</v>
      </c>
    </row>
    <row r="36" spans="1:23" x14ac:dyDescent="0.3">
      <c r="A36" s="13" t="s">
        <v>20</v>
      </c>
      <c r="B36" s="13"/>
      <c r="C36" s="13"/>
      <c r="D36" s="13"/>
      <c r="E36" s="13"/>
      <c r="F36" s="13"/>
      <c r="G36" s="13"/>
      <c r="H36" s="13"/>
      <c r="I36" s="13"/>
      <c r="J36" s="13"/>
      <c r="K36" s="13"/>
      <c r="L36" s="13"/>
      <c r="M36" s="13"/>
      <c r="N36" s="13"/>
      <c r="O36" s="13"/>
      <c r="P36" s="13"/>
      <c r="Q36" s="13"/>
      <c r="R36" s="13"/>
      <c r="S36" s="13"/>
      <c r="T36" s="13"/>
      <c r="U36" s="13"/>
      <c r="V36" s="13"/>
      <c r="W36" s="13"/>
    </row>
    <row r="37" spans="1:23" x14ac:dyDescent="0.3">
      <c r="A37" s="13" t="s">
        <v>18</v>
      </c>
      <c r="B37" s="13"/>
      <c r="C37" s="14">
        <f>($B$6*($B$8*(1-($B$11/100))*(1-($B$12/100)))*($B$13/100))*((12-$B$10)/12)</f>
        <v>59.040333333333322</v>
      </c>
      <c r="D37" s="14">
        <f>D39*(1-($B$11/100))*(1-($B$12/100))*(($B$13/100)+($B$14/100*C38))</f>
        <v>101.00957599999998</v>
      </c>
      <c r="E37" s="14">
        <f t="shared" ref="E37:W37" si="11">E39*(1-($B$11/100))*(1-($B$12/100))*(($B$13/100)+($B$14/100*D38))</f>
        <v>100.80755684799999</v>
      </c>
      <c r="F37" s="14">
        <f t="shared" si="11"/>
        <v>100.605941734304</v>
      </c>
      <c r="G37" s="14">
        <f t="shared" si="11"/>
        <v>100.40472985083539</v>
      </c>
      <c r="H37" s="14">
        <f t="shared" si="11"/>
        <v>100.20392039113371</v>
      </c>
      <c r="I37" s="14">
        <f t="shared" si="11"/>
        <v>100.00351255035146</v>
      </c>
      <c r="J37" s="14">
        <f t="shared" si="11"/>
        <v>99.803505525250742</v>
      </c>
      <c r="K37" s="14">
        <f t="shared" si="11"/>
        <v>99.603898514200239</v>
      </c>
      <c r="L37" s="14">
        <f t="shared" si="11"/>
        <v>99.404690717171846</v>
      </c>
      <c r="M37" s="14">
        <f t="shared" si="11"/>
        <v>99.205881335737487</v>
      </c>
      <c r="N37" s="14">
        <f t="shared" si="11"/>
        <v>99.007469573066018</v>
      </c>
      <c r="O37" s="14">
        <f t="shared" si="11"/>
        <v>98.809454633919884</v>
      </c>
      <c r="P37" s="14">
        <f t="shared" si="11"/>
        <v>98.611835724652053</v>
      </c>
      <c r="Q37" s="14">
        <f t="shared" si="11"/>
        <v>98.41461205320276</v>
      </c>
      <c r="R37" s="14">
        <f t="shared" si="11"/>
        <v>98.217782829096365</v>
      </c>
      <c r="S37" s="14">
        <f t="shared" si="11"/>
        <v>98.021347263438159</v>
      </c>
      <c r="T37" s="14">
        <f t="shared" si="11"/>
        <v>97.825304568911292</v>
      </c>
      <c r="U37" s="14">
        <f t="shared" si="11"/>
        <v>97.629653959773478</v>
      </c>
      <c r="V37" s="14">
        <f t="shared" si="11"/>
        <v>97.434394651853921</v>
      </c>
      <c r="W37" s="14">
        <f t="shared" si="11"/>
        <v>97.239525862550209</v>
      </c>
    </row>
    <row r="38" spans="1:23" x14ac:dyDescent="0.3">
      <c r="A38" s="13" t="s">
        <v>21</v>
      </c>
      <c r="B38" s="13"/>
      <c r="C38" s="13">
        <v>1</v>
      </c>
      <c r="D38" s="13">
        <v>2</v>
      </c>
      <c r="E38" s="13">
        <v>3</v>
      </c>
      <c r="F38" s="13">
        <v>4</v>
      </c>
      <c r="G38" s="13">
        <v>5</v>
      </c>
      <c r="H38" s="13">
        <v>6</v>
      </c>
      <c r="I38" s="13">
        <v>7</v>
      </c>
      <c r="J38" s="13">
        <v>8</v>
      </c>
      <c r="K38" s="13">
        <v>9</v>
      </c>
      <c r="L38" s="13">
        <v>10</v>
      </c>
      <c r="M38" s="13">
        <v>11</v>
      </c>
      <c r="N38" s="13">
        <v>12</v>
      </c>
      <c r="O38" s="13">
        <v>13</v>
      </c>
      <c r="P38" s="13">
        <v>14</v>
      </c>
      <c r="Q38" s="13">
        <v>15</v>
      </c>
      <c r="R38" s="13">
        <v>16</v>
      </c>
      <c r="S38" s="13">
        <v>17</v>
      </c>
      <c r="T38" s="13">
        <v>18</v>
      </c>
      <c r="U38" s="13">
        <v>19</v>
      </c>
      <c r="V38" s="13">
        <v>20</v>
      </c>
      <c r="W38" s="13">
        <v>21</v>
      </c>
    </row>
    <row r="39" spans="1:23" x14ac:dyDescent="0.3">
      <c r="A39" s="13" t="s">
        <v>29</v>
      </c>
      <c r="C39" s="13">
        <f>B6*B8</f>
        <v>4750</v>
      </c>
      <c r="D39" s="13">
        <f>C39*(1-($B$7/100))</f>
        <v>4740.5</v>
      </c>
      <c r="E39" s="13">
        <f t="shared" ref="E39:W39" si="12">D39*(1-($B$7/100))</f>
        <v>4731.0190000000002</v>
      </c>
      <c r="F39" s="13">
        <f t="shared" si="12"/>
        <v>4721.5569620000006</v>
      </c>
      <c r="G39" s="13">
        <f t="shared" si="12"/>
        <v>4712.113848076001</v>
      </c>
      <c r="H39" s="13">
        <f t="shared" si="12"/>
        <v>4702.6896203798487</v>
      </c>
      <c r="I39" s="13">
        <f t="shared" si="12"/>
        <v>4693.2842411390893</v>
      </c>
      <c r="J39" s="13">
        <f t="shared" si="12"/>
        <v>4683.8976726568108</v>
      </c>
      <c r="K39" s="13">
        <f t="shared" si="12"/>
        <v>4674.5298773114973</v>
      </c>
      <c r="L39" s="13">
        <f t="shared" si="12"/>
        <v>4665.180817556874</v>
      </c>
      <c r="M39" s="13">
        <f t="shared" si="12"/>
        <v>4655.8504559217599</v>
      </c>
      <c r="N39" s="13">
        <f t="shared" si="12"/>
        <v>4646.5387550099167</v>
      </c>
      <c r="O39" s="13">
        <f t="shared" si="12"/>
        <v>4637.2456774998973</v>
      </c>
      <c r="P39" s="13">
        <f t="shared" si="12"/>
        <v>4627.9711861448977</v>
      </c>
      <c r="Q39" s="13">
        <f t="shared" si="12"/>
        <v>4618.7152437726081</v>
      </c>
      <c r="R39" s="13">
        <f t="shared" si="12"/>
        <v>4609.4778132850633</v>
      </c>
      <c r="S39" s="13">
        <f t="shared" si="12"/>
        <v>4600.2588576584931</v>
      </c>
      <c r="T39" s="13">
        <f t="shared" si="12"/>
        <v>4591.0583399431762</v>
      </c>
      <c r="U39" s="13">
        <f t="shared" si="12"/>
        <v>4581.8762232632898</v>
      </c>
      <c r="V39" s="13">
        <f t="shared" si="12"/>
        <v>4572.712470816763</v>
      </c>
      <c r="W39" s="13">
        <f t="shared" si="12"/>
        <v>4563.5670458751292</v>
      </c>
    </row>
  </sheetData>
  <mergeCells count="1">
    <mergeCell ref="Z19:AB25"/>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Kalkulationstool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Seltmann</dc:creator>
  <cp:lastModifiedBy>win</cp:lastModifiedBy>
  <cp:lastPrinted>2014-11-23T18:09:34Z</cp:lastPrinted>
  <dcterms:created xsi:type="dcterms:W3CDTF">2014-10-20T19:46:21Z</dcterms:created>
  <dcterms:modified xsi:type="dcterms:W3CDTF">2018-01-14T14:32:48Z</dcterms:modified>
</cp:coreProperties>
</file>